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oletta/Desktop/2 курс магистратуры/Белянкина/ДЗ3/"/>
    </mc:Choice>
  </mc:AlternateContent>
  <xr:revisionPtr revIDLastSave="0" documentId="13_ncr:1_{43D6F49E-8B8F-4943-B066-1FC850E8D31F}" xr6:coauthVersionLast="45" xr6:coauthVersionMax="45" xr10:uidLastSave="{00000000-0000-0000-0000-000000000000}"/>
  <bookViews>
    <workbookView xWindow="240" yWindow="460" windowWidth="20640" windowHeight="124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D49" i="1"/>
  <c r="D43" i="1"/>
  <c r="D42" i="1"/>
  <c r="C42" i="1"/>
  <c r="E42" i="1" s="1"/>
  <c r="B42" i="1"/>
  <c r="C36" i="1"/>
  <c r="C33" i="1"/>
  <c r="L15" i="1" a="1"/>
  <c r="N15" i="1" s="1"/>
  <c r="B68" i="1"/>
  <c r="B78" i="1"/>
  <c r="E45" i="1" l="1"/>
  <c r="E44" i="1"/>
  <c r="E43" i="1"/>
  <c r="N17" i="1"/>
  <c r="L16" i="1"/>
  <c r="E46" i="1"/>
  <c r="M16" i="1"/>
  <c r="L15" i="1"/>
  <c r="L17" i="1"/>
  <c r="N16" i="1"/>
  <c r="M15" i="1"/>
  <c r="M17" i="1"/>
  <c r="P15" i="1" l="1" a="1"/>
  <c r="R15" i="1" l="1"/>
  <c r="P16" i="1"/>
  <c r="R17" i="1"/>
  <c r="Q15" i="1"/>
  <c r="Q17" i="1"/>
  <c r="P15" i="1"/>
  <c r="R16" i="1"/>
  <c r="P17" i="1"/>
  <c r="Q16" i="1"/>
  <c r="B86" i="1" l="1" a="1"/>
  <c r="B23" i="1" a="1"/>
  <c r="C86" i="1" l="1"/>
  <c r="B87" i="1"/>
  <c r="D86" i="1"/>
  <c r="C87" i="1"/>
  <c r="B86" i="1"/>
  <c r="D87" i="1"/>
  <c r="D23" i="1"/>
  <c r="C24" i="1"/>
  <c r="B25" i="1"/>
  <c r="F25" i="1"/>
  <c r="C23" i="1"/>
  <c r="B24" i="1"/>
  <c r="F24" i="1"/>
  <c r="E25" i="1"/>
  <c r="C25" i="1"/>
  <c r="B23" i="1"/>
  <c r="F23" i="1"/>
  <c r="E24" i="1"/>
  <c r="D25" i="1"/>
  <c r="E23" i="1"/>
  <c r="D24" i="1"/>
  <c r="F86" i="1" l="1" a="1"/>
  <c r="G86" i="1" s="1"/>
  <c r="F86" i="1"/>
  <c r="F87" i="1"/>
  <c r="B28" i="1" a="1"/>
  <c r="G87" i="1" l="1"/>
  <c r="I86" i="1" s="1" a="1"/>
  <c r="B30" i="1"/>
  <c r="B29" i="1"/>
  <c r="B28" i="1"/>
  <c r="J87" i="1" l="1"/>
  <c r="J86" i="1"/>
  <c r="I86" i="1"/>
  <c r="I87" i="1"/>
  <c r="B46" i="1"/>
  <c r="D46" i="1" s="1"/>
  <c r="B43" i="1"/>
  <c r="B44" i="1"/>
  <c r="D44" i="1" s="1"/>
  <c r="B45" i="1"/>
  <c r="D45" i="1" s="1"/>
  <c r="B91" i="1" l="1" a="1"/>
  <c r="B57" i="1"/>
  <c r="C68" i="1" s="1"/>
  <c r="B52" i="1" l="1"/>
  <c r="B62" i="1"/>
  <c r="B91" i="1"/>
  <c r="B93" i="1"/>
  <c r="B92" i="1"/>
  <c r="C93" i="1"/>
  <c r="C91" i="1"/>
  <c r="C92" i="1"/>
  <c r="C71" i="1"/>
  <c r="B71" i="1"/>
  <c r="F91" i="1" l="1" a="1"/>
  <c r="H91" i="1" l="1"/>
  <c r="H93" i="1"/>
  <c r="G92" i="1"/>
  <c r="G91" i="1"/>
  <c r="F93" i="1"/>
  <c r="G93" i="1"/>
  <c r="F92" i="1"/>
  <c r="F91" i="1"/>
  <c r="H92" i="1"/>
</calcChain>
</file>

<file path=xl/sharedStrings.xml><?xml version="1.0" encoding="utf-8"?>
<sst xmlns="http://schemas.openxmlformats.org/spreadsheetml/2006/main" count="47" uniqueCount="46">
  <si>
    <t>Умножаем на вектора b^-b, делим на (q*s^2), подставляем b^, получаем область</t>
  </si>
  <si>
    <t>Это матрица с формулы на 5-й странице</t>
  </si>
  <si>
    <t>H^T * (H * (X^T * X)^-1 * H^T)^-1 * H</t>
  </si>
  <si>
    <t>H^T * (H * (X^T * X)^-1 * H^T)^-1</t>
  </si>
  <si>
    <t>(H * (X^T * X)^-1 * H^T)^-1</t>
  </si>
  <si>
    <t>H * (X^T * X)^-1 * H^T</t>
  </si>
  <si>
    <t>H * (X^T * X)^-1</t>
  </si>
  <si>
    <t>H^T</t>
  </si>
  <si>
    <t>H</t>
  </si>
  <si>
    <t>F(alpha, q, n-k) (q=2 - число регрессоров, в которых сомневаемся - это b2 и b3)</t>
  </si>
  <si>
    <t>Статистика Фишера</t>
  </si>
  <si>
    <t>8) Доверительная область для b2 с b3 c 5% уровнем значимости</t>
  </si>
  <si>
    <t>Доверительный интервал</t>
  </si>
  <si>
    <t>s^2_b2 = s^2 * q^ii, где q = (X^T * X)^-1</t>
  </si>
  <si>
    <t>t_c</t>
  </si>
  <si>
    <t>7) Оценка b2 с уровнем значимости 5%</t>
  </si>
  <si>
    <t>R^2_adj = 1 - ESS/TSS * (n-1)/(n-k)</t>
  </si>
  <si>
    <t>6) Рассчет R^2_adj</t>
  </si>
  <si>
    <t>s^2=ESS/(n-k), где n - число наблюдений (5), k - число регрессоров (3)</t>
  </si>
  <si>
    <t>5) Рассчет общей дисперсии ошибки</t>
  </si>
  <si>
    <t>R^2 = 1-ESS/TSS</t>
  </si>
  <si>
    <t>TSS</t>
  </si>
  <si>
    <t>ESS</t>
  </si>
  <si>
    <t>y-y__</t>
  </si>
  <si>
    <t>y-y_^</t>
  </si>
  <si>
    <t>y__</t>
  </si>
  <si>
    <t>y_^</t>
  </si>
  <si>
    <t>4) Рассчет R^2</t>
  </si>
  <si>
    <t>Все остальные коэффициенты сокращаются</t>
  </si>
  <si>
    <t>дельта S</t>
  </si>
  <si>
    <t>3) Рассчитать дельта S при повышении Y на 10 (т е дельта Y = 10)</t>
  </si>
  <si>
    <t>S</t>
  </si>
  <si>
    <t>2) Рассчитать накопление S по полученной формуле регрессии при Y = 40, W = 25</t>
  </si>
  <si>
    <t>S = 0,279 + 0,123*Y - 0,029*W</t>
  </si>
  <si>
    <t>b = (X^T * X)^-1 * X^T * y</t>
  </si>
  <si>
    <t>(X^T * X)^-1 * X^T</t>
  </si>
  <si>
    <t>(X^T * X)^-1</t>
  </si>
  <si>
    <t>X^T * X</t>
  </si>
  <si>
    <t>X^T</t>
  </si>
  <si>
    <t>X</t>
  </si>
  <si>
    <t>Модель со свободным членом, то есть добавляем столбец из единиц</t>
  </si>
  <si>
    <t>1) Вычисление оценки b</t>
  </si>
  <si>
    <t>имущество, W</t>
  </si>
  <si>
    <t>доход, Y</t>
  </si>
  <si>
    <t>накопления, S</t>
  </si>
  <si>
    <t>семья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</si>
</sst>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/>
    <xf numFmtId="16" fontId="0" fillId="0" borderId="0" xfId="0" applyNumberForma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96</xdr:row>
      <xdr:rowOff>142875</xdr:rowOff>
    </xdr:from>
    <xdr:to>
      <xdr:col>5</xdr:col>
      <xdr:colOff>571500</xdr:colOff>
      <xdr:row>99</xdr:row>
      <xdr:rowOff>123825</xdr:rowOff>
    </xdr:to>
    <xdr:pic>
      <xdr:nvPicPr>
        <xdr:cNvPr id="2" name="Рисунок 1" descr="Новый точечный рисунок (3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8430875"/>
          <a:ext cx="30765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96"/>
  <sheetViews>
    <sheetView tabSelected="1" topLeftCell="A48" workbookViewId="0">
      <selection activeCell="E50" sqref="E50"/>
    </sheetView>
  </sheetViews>
  <sheetFormatPr baseColWidth="10" defaultColWidth="8.83203125" defaultRowHeight="15" x14ac:dyDescent="0.2"/>
  <cols>
    <col min="2" max="3" width="14.5" customWidth="1"/>
    <col min="4" max="4" width="12" customWidth="1"/>
    <col min="5" max="5" width="14.6640625" customWidth="1"/>
  </cols>
  <sheetData>
    <row r="2" spans="2:18" ht="16" thickBot="1" x14ac:dyDescent="0.25"/>
    <row r="3" spans="2:18" ht="16" thickBot="1" x14ac:dyDescent="0.25">
      <c r="B3" s="29" t="s">
        <v>45</v>
      </c>
      <c r="C3" s="28" t="s">
        <v>44</v>
      </c>
      <c r="D3" s="28" t="s">
        <v>43</v>
      </c>
      <c r="E3" s="27" t="s">
        <v>42</v>
      </c>
    </row>
    <row r="4" spans="2:18" x14ac:dyDescent="0.2">
      <c r="B4" s="26">
        <v>1</v>
      </c>
      <c r="C4" s="8">
        <v>3</v>
      </c>
      <c r="D4" s="8">
        <v>40</v>
      </c>
      <c r="E4" s="25">
        <v>60</v>
      </c>
    </row>
    <row r="5" spans="2:18" x14ac:dyDescent="0.2">
      <c r="B5" s="26">
        <v>2</v>
      </c>
      <c r="C5" s="8">
        <v>6</v>
      </c>
      <c r="D5" s="8">
        <v>55</v>
      </c>
      <c r="E5" s="25">
        <v>36</v>
      </c>
    </row>
    <row r="6" spans="2:18" x14ac:dyDescent="0.2">
      <c r="B6" s="26">
        <v>3</v>
      </c>
      <c r="C6" s="8">
        <v>5</v>
      </c>
      <c r="D6" s="8">
        <v>45</v>
      </c>
      <c r="E6" s="25">
        <v>36</v>
      </c>
    </row>
    <row r="7" spans="2:18" x14ac:dyDescent="0.2">
      <c r="B7" s="26">
        <v>4</v>
      </c>
      <c r="C7" s="8">
        <v>3.5</v>
      </c>
      <c r="D7" s="8">
        <v>30</v>
      </c>
      <c r="E7" s="25">
        <v>15</v>
      </c>
    </row>
    <row r="8" spans="2:18" ht="16" thickBot="1" x14ac:dyDescent="0.25">
      <c r="B8" s="4">
        <v>5</v>
      </c>
      <c r="C8" s="3">
        <v>1.5</v>
      </c>
      <c r="D8" s="3">
        <v>30</v>
      </c>
      <c r="E8" s="2">
        <v>90</v>
      </c>
      <c r="F8" s="24"/>
    </row>
    <row r="10" spans="2:18" x14ac:dyDescent="0.2">
      <c r="B10" t="s">
        <v>41</v>
      </c>
    </row>
    <row r="12" spans="2:18" x14ac:dyDescent="0.2">
      <c r="B12" t="s">
        <v>34</v>
      </c>
      <c r="D12" t="s">
        <v>40</v>
      </c>
    </row>
    <row r="14" spans="2:18" x14ac:dyDescent="0.2">
      <c r="B14" t="s">
        <v>39</v>
      </c>
      <c r="F14" t="s">
        <v>38</v>
      </c>
      <c r="L14" t="s">
        <v>37</v>
      </c>
      <c r="P14" t="s">
        <v>36</v>
      </c>
    </row>
    <row r="15" spans="2:18" x14ac:dyDescent="0.2">
      <c r="B15" s="1">
        <v>1</v>
      </c>
      <c r="C15" s="1">
        <v>40</v>
      </c>
      <c r="D15" s="1">
        <v>60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L15" s="1">
        <f t="array" ref="L15:N17">МУМНОЖ(F15:J17;B15:D19)</f>
        <v>5</v>
      </c>
      <c r="M15" s="1">
        <v>200</v>
      </c>
      <c r="N15" s="1">
        <v>237</v>
      </c>
      <c r="P15" s="1">
        <f t="array" ref="P15:R17">МОБР(L15:N17)</f>
        <v>5.6916348809680519</v>
      </c>
      <c r="Q15" s="1">
        <v>-0.10739181901880857</v>
      </c>
      <c r="R15" s="1">
        <v>-2.5231268358981183E-2</v>
      </c>
    </row>
    <row r="16" spans="2:18" x14ac:dyDescent="0.2">
      <c r="B16" s="1">
        <v>1</v>
      </c>
      <c r="C16" s="1">
        <v>55</v>
      </c>
      <c r="D16" s="1">
        <v>36</v>
      </c>
      <c r="F16" s="1">
        <v>40</v>
      </c>
      <c r="G16" s="1">
        <v>55</v>
      </c>
      <c r="H16" s="1">
        <v>45</v>
      </c>
      <c r="I16" s="1">
        <v>30</v>
      </c>
      <c r="J16" s="1">
        <v>30</v>
      </c>
      <c r="L16" s="1">
        <v>200</v>
      </c>
      <c r="M16" s="1">
        <v>8450</v>
      </c>
      <c r="N16" s="1">
        <v>9150</v>
      </c>
      <c r="P16" s="1">
        <v>-0.10739181901880861</v>
      </c>
      <c r="Q16" s="1">
        <v>2.3990530053926121E-3</v>
      </c>
      <c r="R16" s="1">
        <v>2.4113288614143702E-4</v>
      </c>
    </row>
    <row r="17" spans="2:18" x14ac:dyDescent="0.2">
      <c r="B17" s="1">
        <v>1</v>
      </c>
      <c r="C17" s="1">
        <v>45</v>
      </c>
      <c r="D17" s="1">
        <v>36</v>
      </c>
      <c r="F17" s="1">
        <v>60</v>
      </c>
      <c r="G17" s="1">
        <v>36</v>
      </c>
      <c r="H17" s="1">
        <v>36</v>
      </c>
      <c r="I17" s="1">
        <v>15</v>
      </c>
      <c r="J17" s="1">
        <v>90</v>
      </c>
      <c r="L17" s="1">
        <v>237</v>
      </c>
      <c r="M17" s="1">
        <v>9150</v>
      </c>
      <c r="N17" s="1">
        <v>14517</v>
      </c>
      <c r="P17" s="1">
        <v>-2.5231268358981158E-2</v>
      </c>
      <c r="Q17" s="1">
        <v>2.4113288614143632E-4</v>
      </c>
      <c r="R17" s="1">
        <v>3.2881757201104857E-4</v>
      </c>
    </row>
    <row r="18" spans="2:18" x14ac:dyDescent="0.2">
      <c r="B18" s="1">
        <v>1</v>
      </c>
      <c r="C18" s="1">
        <v>30</v>
      </c>
      <c r="D18" s="1">
        <v>15</v>
      </c>
    </row>
    <row r="19" spans="2:18" x14ac:dyDescent="0.2">
      <c r="B19" s="1">
        <v>1</v>
      </c>
      <c r="C19" s="1">
        <v>30</v>
      </c>
      <c r="D19" s="1">
        <v>90</v>
      </c>
    </row>
    <row r="22" spans="2:18" x14ac:dyDescent="0.2">
      <c r="B22" t="s">
        <v>35</v>
      </c>
    </row>
    <row r="23" spans="2:18" x14ac:dyDescent="0.2">
      <c r="B23" s="1">
        <f t="array" ref="B23:F25">МУМНОЖ(P15:R17;F15:J17)</f>
        <v>-0.11791398132316155</v>
      </c>
      <c r="C23" s="1">
        <v>-1.1232408259897422</v>
      </c>
      <c r="D23" s="1">
        <v>-4.9322635801655634E-2</v>
      </c>
      <c r="E23" s="1">
        <v>2.0914112850190771</v>
      </c>
      <c r="F23" s="1">
        <v>0.19906615809548844</v>
      </c>
    </row>
    <row r="24" spans="2:18" x14ac:dyDescent="0.2">
      <c r="B24" s="1">
        <v>3.0382743653820949E-3</v>
      </c>
      <c r="C24" s="1">
        <v>3.3236880178876792E-2</v>
      </c>
      <c r="D24" s="1">
        <v>9.2463501249506683E-3</v>
      </c>
      <c r="E24" s="1">
        <v>-3.1803235564908695E-2</v>
      </c>
      <c r="F24" s="1">
        <v>-1.3718269104300917E-2</v>
      </c>
    </row>
    <row r="25" spans="2:18" x14ac:dyDescent="0.2">
      <c r="B25" s="1">
        <v>4.1431014073392107E-3</v>
      </c>
      <c r="C25" s="1">
        <v>-1.3152702880441132E-4</v>
      </c>
      <c r="D25" s="1">
        <v>-2.5428558902187755E-3</v>
      </c>
      <c r="E25" s="1">
        <v>-1.306501819457234E-2</v>
      </c>
      <c r="F25" s="1">
        <v>1.1596299706256301E-2</v>
      </c>
    </row>
    <row r="27" spans="2:18" x14ac:dyDescent="0.2">
      <c r="B27" t="s">
        <v>34</v>
      </c>
      <c r="E27" t="s">
        <v>33</v>
      </c>
    </row>
    <row r="28" spans="2:18" x14ac:dyDescent="0.2">
      <c r="B28" s="1">
        <f t="array" ref="B28:B30">МУМНОЖ(B23:F25;C4:C8)</f>
        <v>0.27873865579378632</v>
      </c>
    </row>
    <row r="29" spans="2:18" x14ac:dyDescent="0.2">
      <c r="B29" s="1">
        <v>0.12287912666052854</v>
      </c>
    </row>
    <row r="30" spans="2:18" x14ac:dyDescent="0.2">
      <c r="B30" s="1">
        <v>-2.9407251523521454E-2</v>
      </c>
    </row>
    <row r="32" spans="2:18" x14ac:dyDescent="0.2">
      <c r="B32" t="s">
        <v>32</v>
      </c>
    </row>
    <row r="33" spans="2:5" x14ac:dyDescent="0.2">
      <c r="B33" t="s">
        <v>31</v>
      </c>
      <c r="C33">
        <f>B28+40*B29+25*B30</f>
        <v>4.4587224341268907</v>
      </c>
    </row>
    <row r="35" spans="2:5" x14ac:dyDescent="0.2">
      <c r="B35" t="s">
        <v>30</v>
      </c>
    </row>
    <row r="36" spans="2:5" x14ac:dyDescent="0.2">
      <c r="B36" t="s">
        <v>29</v>
      </c>
      <c r="C36">
        <f>10*B29</f>
        <v>1.2287912666052854</v>
      </c>
    </row>
    <row r="37" spans="2:5" x14ac:dyDescent="0.2">
      <c r="B37" t="s">
        <v>28</v>
      </c>
    </row>
    <row r="39" spans="2:5" x14ac:dyDescent="0.2">
      <c r="B39" t="s">
        <v>27</v>
      </c>
    </row>
    <row r="40" spans="2:5" ht="16" thickBot="1" x14ac:dyDescent="0.25"/>
    <row r="41" spans="2:5" ht="16" thickBot="1" x14ac:dyDescent="0.25">
      <c r="B41" s="14" t="s">
        <v>26</v>
      </c>
      <c r="C41" s="23" t="s">
        <v>25</v>
      </c>
      <c r="D41" s="23" t="s">
        <v>24</v>
      </c>
      <c r="E41" s="13" t="s">
        <v>23</v>
      </c>
    </row>
    <row r="42" spans="2:5" x14ac:dyDescent="0.2">
      <c r="B42" s="22">
        <f>$B$28+$B$29*D4+$B$30*E4</f>
        <v>3.4294686308036404</v>
      </c>
      <c r="C42" s="21">
        <f>СУММ(C4:C8)/5</f>
        <v>3.8</v>
      </c>
      <c r="D42" s="21">
        <f>C4-B42</f>
        <v>-0.42946863080364039</v>
      </c>
      <c r="E42" s="20">
        <f>C4-$C$42</f>
        <v>-0.79999999999999982</v>
      </c>
    </row>
    <row r="43" spans="2:5" x14ac:dyDescent="0.2">
      <c r="B43" s="19">
        <f>$B$28+$B$29*D5+$B$30*E5</f>
        <v>5.9784295672760832</v>
      </c>
      <c r="C43" s="1"/>
      <c r="D43" s="1">
        <f>C5-B43</f>
        <v>2.1570432723916788E-2</v>
      </c>
      <c r="E43" s="18">
        <f>C5-$C$42</f>
        <v>2.2000000000000002</v>
      </c>
    </row>
    <row r="44" spans="2:5" x14ac:dyDescent="0.2">
      <c r="B44" s="19">
        <f>$B$28+$B$29*D6+$B$30*E6</f>
        <v>4.7496383006707985</v>
      </c>
      <c r="C44" s="1"/>
      <c r="D44" s="1">
        <f>C6-B44</f>
        <v>0.25036169932920149</v>
      </c>
      <c r="E44" s="18">
        <f>C6-$C$42</f>
        <v>1.2000000000000002</v>
      </c>
    </row>
    <row r="45" spans="2:5" x14ac:dyDescent="0.2">
      <c r="B45" s="19">
        <f>$B$28+$B$29*D7+$B$30*E7</f>
        <v>3.5240036827568213</v>
      </c>
      <c r="C45" s="1"/>
      <c r="D45" s="1">
        <f>C7-B45</f>
        <v>-2.4003682756821298E-2</v>
      </c>
      <c r="E45" s="18">
        <f>C7-$C$42</f>
        <v>-0.29999999999999982</v>
      </c>
    </row>
    <row r="46" spans="2:5" ht="16" thickBot="1" x14ac:dyDescent="0.25">
      <c r="B46" s="17">
        <f>$B$28+$B$29*D8+$B$30*E8</f>
        <v>1.3184598184927121</v>
      </c>
      <c r="C46" s="16"/>
      <c r="D46" s="16">
        <f>C8-B46</f>
        <v>0.1815401815072879</v>
      </c>
      <c r="E46" s="15">
        <f>C8-$C$42</f>
        <v>-2.2999999999999998</v>
      </c>
    </row>
    <row r="47" spans="2:5" ht="16" thickBot="1" x14ac:dyDescent="0.25">
      <c r="B47" s="8"/>
      <c r="C47" s="8"/>
      <c r="D47" s="8"/>
      <c r="E47" s="8"/>
    </row>
    <row r="48" spans="2:5" ht="16" thickBot="1" x14ac:dyDescent="0.25">
      <c r="B48" s="8"/>
      <c r="C48" s="8"/>
      <c r="D48" s="14" t="s">
        <v>22</v>
      </c>
      <c r="E48" s="13" t="s">
        <v>21</v>
      </c>
    </row>
    <row r="49" spans="2:5" ht="16" thickBot="1" x14ac:dyDescent="0.25">
      <c r="B49" s="8"/>
      <c r="C49" s="8"/>
      <c r="D49" s="12">
        <f>СУММКВ(D42:D46)</f>
        <v>0.28112258319084527</v>
      </c>
      <c r="E49" s="11">
        <f>СУММКВ(E42:E46)</f>
        <v>12.3</v>
      </c>
    </row>
    <row r="50" spans="2:5" ht="16" thickBot="1" x14ac:dyDescent="0.25">
      <c r="B50" s="8"/>
      <c r="C50" s="8"/>
      <c r="D50" s="8"/>
      <c r="E50" s="8"/>
    </row>
    <row r="51" spans="2:5" ht="16" thickBot="1" x14ac:dyDescent="0.25">
      <c r="B51" s="10" t="s">
        <v>20</v>
      </c>
      <c r="C51" s="8"/>
      <c r="E51" s="8"/>
    </row>
    <row r="52" spans="2:5" ht="16" thickBot="1" x14ac:dyDescent="0.25">
      <c r="B52" s="9">
        <f>1-D49/E49</f>
        <v>0.97714450543163855</v>
      </c>
      <c r="C52" s="8"/>
      <c r="E52" s="8"/>
    </row>
    <row r="54" spans="2:5" x14ac:dyDescent="0.2">
      <c r="B54" t="s">
        <v>19</v>
      </c>
    </row>
    <row r="56" spans="2:5" x14ac:dyDescent="0.2">
      <c r="B56" t="s">
        <v>18</v>
      </c>
    </row>
    <row r="57" spans="2:5" x14ac:dyDescent="0.2">
      <c r="B57">
        <f>D49/(5-3)</f>
        <v>0.14056129159542263</v>
      </c>
    </row>
    <row r="59" spans="2:5" x14ac:dyDescent="0.2">
      <c r="B59" t="s">
        <v>17</v>
      </c>
    </row>
    <row r="61" spans="2:5" x14ac:dyDescent="0.2">
      <c r="B61" t="s">
        <v>16</v>
      </c>
    </row>
    <row r="62" spans="2:5" x14ac:dyDescent="0.2">
      <c r="B62">
        <f>1-D49/E49*(5-1)/(5-3)</f>
        <v>0.95428901086327722</v>
      </c>
    </row>
    <row r="65" spans="2:7" x14ac:dyDescent="0.2">
      <c r="B65" t="s">
        <v>15</v>
      </c>
    </row>
    <row r="67" spans="2:7" x14ac:dyDescent="0.2">
      <c r="B67" t="s">
        <v>14</v>
      </c>
      <c r="C67" t="s">
        <v>13</v>
      </c>
    </row>
    <row r="68" spans="2:7" x14ac:dyDescent="0.2">
      <c r="B68">
        <f>СТЬЮДРАСПОБР(0,05;2)</f>
        <v>4.3026527297494637</v>
      </c>
      <c r="C68">
        <f>Q16*B57</f>
        <v>3.3721398904386596E-4</v>
      </c>
    </row>
    <row r="69" spans="2:7" ht="16" thickBot="1" x14ac:dyDescent="0.25">
      <c r="B69" s="8"/>
    </row>
    <row r="70" spans="2:7" x14ac:dyDescent="0.2">
      <c r="B70" s="7" t="s">
        <v>12</v>
      </c>
      <c r="C70" s="5"/>
    </row>
    <row r="71" spans="2:7" ht="16" thickBot="1" x14ac:dyDescent="0.25">
      <c r="B71" s="4">
        <f>B29-B68*КОРЕНЬ(C68)</f>
        <v>4.3867848645416596E-2</v>
      </c>
      <c r="C71" s="2">
        <f>B29+B68*КОРЕНЬ(C68)</f>
        <v>0.20189040467564048</v>
      </c>
    </row>
    <row r="72" spans="2:7" x14ac:dyDescent="0.2">
      <c r="B72" s="8"/>
    </row>
    <row r="73" spans="2:7" x14ac:dyDescent="0.2">
      <c r="B73" s="8"/>
    </row>
    <row r="74" spans="2:7" x14ac:dyDescent="0.2">
      <c r="B74" t="s">
        <v>11</v>
      </c>
    </row>
    <row r="76" spans="2:7" ht="16" thickBot="1" x14ac:dyDescent="0.25">
      <c r="B76" t="s">
        <v>10</v>
      </c>
    </row>
    <row r="77" spans="2:7" x14ac:dyDescent="0.2">
      <c r="B77" s="7" t="s">
        <v>9</v>
      </c>
      <c r="C77" s="6"/>
      <c r="D77" s="6"/>
      <c r="E77" s="6"/>
      <c r="F77" s="6"/>
      <c r="G77" s="5"/>
    </row>
    <row r="78" spans="2:7" ht="16" thickBot="1" x14ac:dyDescent="0.25">
      <c r="B78" s="4">
        <f>FРАСПОБР(0,05;2;2)</f>
        <v>18.999999999999996</v>
      </c>
      <c r="C78" s="3"/>
      <c r="D78" s="3"/>
      <c r="E78" s="3"/>
      <c r="F78" s="3"/>
      <c r="G78" s="2"/>
    </row>
    <row r="80" spans="2:7" x14ac:dyDescent="0.2">
      <c r="B80" t="s">
        <v>8</v>
      </c>
      <c r="F80" t="s">
        <v>7</v>
      </c>
    </row>
    <row r="81" spans="2:10" x14ac:dyDescent="0.2">
      <c r="B81" s="1">
        <v>0</v>
      </c>
      <c r="C81" s="1">
        <v>1</v>
      </c>
      <c r="D81" s="1">
        <v>0</v>
      </c>
      <c r="F81" s="1">
        <v>0</v>
      </c>
      <c r="G81" s="1">
        <v>0</v>
      </c>
    </row>
    <row r="82" spans="2:10" x14ac:dyDescent="0.2">
      <c r="B82" s="1">
        <v>0</v>
      </c>
      <c r="C82" s="1">
        <v>0</v>
      </c>
      <c r="D82" s="1">
        <v>1</v>
      </c>
      <c r="F82" s="1">
        <v>1</v>
      </c>
      <c r="G82" s="1">
        <v>0</v>
      </c>
    </row>
    <row r="83" spans="2:10" x14ac:dyDescent="0.2">
      <c r="F83" s="1">
        <v>0</v>
      </c>
      <c r="G83" s="1">
        <v>1</v>
      </c>
    </row>
    <row r="85" spans="2:10" x14ac:dyDescent="0.2">
      <c r="B85" t="s">
        <v>6</v>
      </c>
      <c r="F85" t="s">
        <v>5</v>
      </c>
      <c r="I85" t="s">
        <v>4</v>
      </c>
    </row>
    <row r="86" spans="2:10" x14ac:dyDescent="0.2">
      <c r="B86" s="1">
        <f t="array" ref="B86:D87">МУМНОЖ(B81:D82;P15:R17)</f>
        <v>-0.10739181901880861</v>
      </c>
      <c r="C86" s="1">
        <v>2.3990530053926121E-3</v>
      </c>
      <c r="D86" s="1">
        <v>2.4113288614143702E-4</v>
      </c>
      <c r="F86" s="1">
        <f t="array" ref="F86:G87">МУМНОЖ(B86:D87;F81:G83)</f>
        <v>2.3990530053926121E-3</v>
      </c>
      <c r="G86" s="1">
        <v>2.4113288614143702E-4</v>
      </c>
      <c r="I86" s="1">
        <f t="array" ref="I86:J87">МОБР(F86:G87)</f>
        <v>449.9999999999996</v>
      </c>
      <c r="J86" s="1">
        <v>-330.00000000000159</v>
      </c>
    </row>
    <row r="87" spans="2:10" x14ac:dyDescent="0.2">
      <c r="B87" s="1">
        <v>-2.5231268358981158E-2</v>
      </c>
      <c r="C87" s="1">
        <v>2.4113288614143632E-4</v>
      </c>
      <c r="D87" s="1">
        <v>3.2881757201104857E-4</v>
      </c>
      <c r="F87" s="1">
        <v>2.4113288614143632E-4</v>
      </c>
      <c r="G87" s="1">
        <v>3.2881757201104857E-4</v>
      </c>
      <c r="I87" s="1">
        <v>-330.00000000000063</v>
      </c>
      <c r="J87" s="1">
        <v>3283.1999999999989</v>
      </c>
    </row>
    <row r="90" spans="2:10" x14ac:dyDescent="0.2">
      <c r="B90" t="s">
        <v>3</v>
      </c>
      <c r="F90" t="s">
        <v>2</v>
      </c>
      <c r="J90" t="s">
        <v>1</v>
      </c>
    </row>
    <row r="91" spans="2:10" x14ac:dyDescent="0.2">
      <c r="B91" s="1">
        <f t="array" ref="B91:C93">МУМНОЖ(F81:G83;I86:J87)</f>
        <v>0</v>
      </c>
      <c r="C91" s="1">
        <v>0</v>
      </c>
      <c r="F91" s="1">
        <f t="array" ref="F91:H93">МУМНОЖ(B91:C93;B81:D82)</f>
        <v>0</v>
      </c>
      <c r="G91" s="1">
        <v>0</v>
      </c>
      <c r="H91" s="1">
        <v>0</v>
      </c>
    </row>
    <row r="92" spans="2:10" x14ac:dyDescent="0.2">
      <c r="B92" s="1">
        <v>449.9999999999996</v>
      </c>
      <c r="C92" s="1">
        <v>-330.00000000000159</v>
      </c>
      <c r="F92" s="1">
        <v>0</v>
      </c>
      <c r="G92" s="1">
        <v>449.9999999999996</v>
      </c>
      <c r="H92" s="1">
        <v>-330.00000000000159</v>
      </c>
    </row>
    <row r="93" spans="2:10" x14ac:dyDescent="0.2">
      <c r="B93" s="1">
        <v>-330.00000000000063</v>
      </c>
      <c r="C93" s="1">
        <v>3283.1999999999989</v>
      </c>
      <c r="F93" s="1">
        <v>0</v>
      </c>
      <c r="G93" s="1">
        <v>-330.00000000000063</v>
      </c>
      <c r="H93" s="1">
        <v>3283.1999999999989</v>
      </c>
    </row>
    <row r="96" spans="2:10" x14ac:dyDescent="0.2">
      <c r="B96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</dc:creator>
  <cp:lastModifiedBy>Microsoft Office User</cp:lastModifiedBy>
  <dcterms:created xsi:type="dcterms:W3CDTF">2020-10-05T10:40:23Z</dcterms:created>
  <dcterms:modified xsi:type="dcterms:W3CDTF">2020-10-17T19:14:57Z</dcterms:modified>
</cp:coreProperties>
</file>